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GoogleDrive/My Drive/Work/StartupCFO/Maler/Maler for Startup CFO-medlemmer/"/>
    </mc:Choice>
  </mc:AlternateContent>
  <xr:revisionPtr revIDLastSave="0" documentId="13_ncr:1_{88D4ED4A-1ECC-A940-926C-A3A02DC71202}" xr6:coauthVersionLast="36" xr6:coauthVersionMax="36" xr10:uidLastSave="{00000000-0000-0000-0000-000000000000}"/>
  <bookViews>
    <workbookView xWindow="0" yWindow="500" windowWidth="28800" windowHeight="15800" tabRatio="500" xr2:uid="{00000000-000D-0000-FFFF-FFFF00000000}"/>
  </bookViews>
  <sheets>
    <sheet name="Lønn" sheetId="1" r:id="rId1"/>
    <sheet name="Satser" sheetId="2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3" i="1"/>
  <c r="D9" i="1"/>
  <c r="G23" i="1"/>
  <c r="G24" i="1" s="1"/>
  <c r="G27" i="1" s="1"/>
  <c r="H17" i="1"/>
  <c r="G17" i="1"/>
  <c r="G30" i="1" s="1"/>
  <c r="H20" i="1" l="1"/>
  <c r="G28" i="1" s="1"/>
  <c r="G31" i="1"/>
  <c r="G32" i="1"/>
  <c r="G29" i="1"/>
  <c r="H27" i="1"/>
  <c r="H28" i="1"/>
  <c r="C27" i="1"/>
  <c r="C28" i="1"/>
  <c r="H30" i="1"/>
  <c r="C30" i="1"/>
  <c r="D30" i="1" s="1"/>
  <c r="G33" i="1" l="1"/>
  <c r="D28" i="1"/>
  <c r="C29" i="1"/>
  <c r="D29" i="1" s="1"/>
  <c r="C31" i="1"/>
  <c r="D31" i="1" s="1"/>
  <c r="C32" i="1"/>
  <c r="D32" i="1" s="1"/>
  <c r="D27" i="1"/>
  <c r="H31" i="1"/>
  <c r="H32" i="1"/>
  <c r="H29" i="1"/>
  <c r="H33" i="1" l="1"/>
  <c r="C33" i="1"/>
  <c r="C35" i="1" s="1"/>
  <c r="D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6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 xml:space="preserve">Frynsegoder inkludert arbeidsforholdets om ikke utbetales  i penger. Velg fra nedtrekksmenyen. Legg inn beløp per år. </t>
        </r>
      </text>
    </comment>
    <comment ref="G6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Frynsegoder det skal beregnes arbeidsgiveravgift av Legg inn beløp per år</t>
        </r>
      </text>
    </comment>
    <comment ref="H6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Frynsegoder som det ikke skal beregnes arbeidsgiveravgift av. Legg inn beløp per år</t>
        </r>
      </text>
    </comment>
    <comment ref="D7" authorId="0" shapeId="0" xr:uid="{00000000-0006-0000-0000-000004000000}">
      <text>
        <r>
          <rPr>
            <b/>
            <sz val="10"/>
            <color rgb="FF000000"/>
            <rFont val="Calibri"/>
            <family val="2"/>
          </rPr>
          <t>Legg inn sats for arbeidsgiveravgift</t>
        </r>
      </text>
    </comment>
    <comment ref="D8" authorId="0" shapeId="0" xr:uid="{00000000-0006-0000-0000-000005000000}">
      <text>
        <r>
          <rPr>
            <b/>
            <sz val="10"/>
            <color rgb="FF000000"/>
            <rFont val="Calibri"/>
            <family val="2"/>
          </rPr>
          <t xml:space="preserve">Legg inn sats for feriepenger. Normalt er satsen 10,2% for de med 4 uker ferie, og 12% for de med 5 uker ferie. Arbeidstakere over 60 år har i tillegg krav på 2,3 prosentpoeng høyere sats, hhv. 12,5% og 14,3%. </t>
        </r>
      </text>
    </comment>
    <comment ref="D10" authorId="0" shapeId="0" xr:uid="{00000000-0006-0000-0000-000006000000}">
      <text>
        <r>
          <rPr>
            <b/>
            <sz val="10"/>
            <color rgb="FF000000"/>
            <rFont val="Calibri"/>
            <family val="2"/>
          </rPr>
          <t>Legg inn satsen for sparing til obligatorisk tjenestepensjon. Minimumssatsen er 2%.</t>
        </r>
      </text>
    </comment>
    <comment ref="C20" authorId="0" shapeId="0" xr:uid="{00000000-0006-0000-0000-000007000000}">
      <text>
        <r>
          <rPr>
            <b/>
            <sz val="10"/>
            <color rgb="FF000000"/>
            <rFont val="Calibri"/>
            <family val="2"/>
          </rPr>
          <t>Legg inn brutto timelønn</t>
        </r>
      </text>
    </comment>
    <comment ref="G20" authorId="0" shapeId="0" xr:uid="{00000000-0006-0000-0000-000008000000}">
      <text>
        <r>
          <rPr>
            <b/>
            <sz val="10"/>
            <color rgb="FF000000"/>
            <rFont val="Calibri"/>
            <family val="2"/>
          </rPr>
          <t>Legg inn bruttoårslønn inkl. bonus</t>
        </r>
      </text>
    </comment>
    <comment ref="C21" authorId="0" shapeId="0" xr:uid="{00000000-0006-0000-0000-000009000000}">
      <text>
        <r>
          <rPr>
            <b/>
            <sz val="10"/>
            <color rgb="FF000000"/>
            <rFont val="Calibri"/>
            <family val="2"/>
          </rPr>
          <t>Legg inn antall arbeidstimer per uke</t>
        </r>
      </text>
    </comment>
    <comment ref="G21" authorId="0" shapeId="0" xr:uid="{00000000-0006-0000-0000-00000A000000}">
      <text>
        <r>
          <rPr>
            <b/>
            <sz val="10"/>
            <color indexed="81"/>
            <rFont val="Calibri"/>
            <family val="2"/>
          </rPr>
          <t>Legg inn antall arbeidstimer per uke</t>
        </r>
      </text>
    </comment>
    <comment ref="C22" authorId="0" shapeId="0" xr:uid="{00000000-0006-0000-0000-00000B000000}">
      <text>
        <r>
          <rPr>
            <b/>
            <sz val="10"/>
            <color rgb="FF000000"/>
            <rFont val="Calibri"/>
            <family val="2"/>
          </rPr>
          <t>Legg inn antall ferieuker</t>
        </r>
      </text>
    </comment>
    <comment ref="G22" authorId="0" shapeId="0" xr:uid="{00000000-0006-0000-0000-00000C000000}">
      <text>
        <r>
          <rPr>
            <b/>
            <sz val="10"/>
            <color rgb="FF000000"/>
            <rFont val="Calibri"/>
            <family val="2"/>
          </rPr>
          <t>Legg inn antall ferieuker</t>
        </r>
      </text>
    </comment>
  </commentList>
</comments>
</file>

<file path=xl/sharedStrings.xml><?xml version="1.0" encoding="utf-8"?>
<sst xmlns="http://schemas.openxmlformats.org/spreadsheetml/2006/main" count="69" uniqueCount="48">
  <si>
    <t>Sats</t>
  </si>
  <si>
    <t>Arbeidsgiveravgift</t>
  </si>
  <si>
    <t>Feriepenger</t>
  </si>
  <si>
    <t>Arbeidsgiveravgift av feriepenger</t>
  </si>
  <si>
    <t>Sparerate obligatorisk tjenestepengsjon (OTP)</t>
  </si>
  <si>
    <t>Omregning: timelønn til måneds- og årslønn</t>
  </si>
  <si>
    <t>Omregning: årslønn til måneds- og timelønn</t>
  </si>
  <si>
    <t>Lønn per time</t>
  </si>
  <si>
    <t>Timer per uke</t>
  </si>
  <si>
    <t>Antall ferieuker</t>
  </si>
  <si>
    <t>Arbeidsuker per år</t>
  </si>
  <si>
    <t>Timer per måned</t>
  </si>
  <si>
    <t>Antall timer per år</t>
  </si>
  <si>
    <t>Måned</t>
  </si>
  <si>
    <t>År</t>
  </si>
  <si>
    <t>Time</t>
  </si>
  <si>
    <t>Bruttolønn</t>
  </si>
  <si>
    <t>AGA sats</t>
  </si>
  <si>
    <t>FP sats</t>
  </si>
  <si>
    <t>Ferieuker</t>
  </si>
  <si>
    <t>Julebord</t>
  </si>
  <si>
    <t>Sum</t>
  </si>
  <si>
    <t>Beløp inkl frynsegoder</t>
  </si>
  <si>
    <t>Sats OTP</t>
  </si>
  <si>
    <t>Fritt månedskort offentlig transport</t>
  </si>
  <si>
    <t>Arbeidsgiveravgift, kontantytelser</t>
  </si>
  <si>
    <t>Naturalytelser ("frynsegoder")</t>
  </si>
  <si>
    <t>Utstyr (f. eks pc, mobil, nettbrett etc)</t>
  </si>
  <si>
    <t>Fritt telefonabonnement</t>
  </si>
  <si>
    <t>Fritt treningsabonnement</t>
  </si>
  <si>
    <t>Sommerefest</t>
  </si>
  <si>
    <t>Fritt internettabonnement</t>
  </si>
  <si>
    <t>Arb.g.avg.fritt</t>
  </si>
  <si>
    <t>Arb.g.avg.pl.</t>
  </si>
  <si>
    <t>Frynsegode</t>
  </si>
  <si>
    <t>Satser</t>
  </si>
  <si>
    <t>Lønn per år</t>
  </si>
  <si>
    <t>Arbeidsgiveravgift, avgiftspl. naturalytelser</t>
  </si>
  <si>
    <t>Sum lønnskostnader inkl. naturalytelser</t>
  </si>
  <si>
    <t xml:space="preserve">Bruttolønn inkl. naturalytelser </t>
  </si>
  <si>
    <t xml:space="preserve">Bruttolønn inkl. naturalytelser  </t>
  </si>
  <si>
    <t xml:space="preserve">Sum lønnskostnader inkl. naturalytelser </t>
  </si>
  <si>
    <t>Avgifter og obligatoriske lønnskostnader</t>
  </si>
  <si>
    <t>Veiledning</t>
  </si>
  <si>
    <t>Alle hvite celler kan redigeres og inneholder en kort forklaring av hva som skal legges inn av informasjon. Celler i grått skal ikke redigeres.</t>
  </si>
  <si>
    <t>Utregninger av lønnskostnader</t>
  </si>
  <si>
    <t>Sparering obligatorisk tjenestepengsjon (OTP)</t>
  </si>
  <si>
    <t>Timelønn inkl. alle sosiale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</si>
</sst>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2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81"/>
      <name val="Calibri"/>
      <family val="2"/>
    </font>
    <font>
      <b/>
      <sz val="22"/>
      <color rgb="FF000000"/>
      <name val="Avenir Book"/>
      <family val="2"/>
    </font>
    <font>
      <sz val="10"/>
      <color rgb="FF000000"/>
      <name val="Avenir Book"/>
      <family val="2"/>
    </font>
    <font>
      <b/>
      <sz val="10"/>
      <color theme="1"/>
      <name val="Avenir Book"/>
      <family val="2"/>
    </font>
    <font>
      <b/>
      <sz val="10"/>
      <name val="Avenir Book"/>
      <family val="2"/>
    </font>
    <font>
      <sz val="10"/>
      <name val="Avenir Book"/>
      <family val="2"/>
    </font>
    <font>
      <b/>
      <sz val="10"/>
      <color rgb="FF000000"/>
      <name val="Avenir Book"/>
      <family val="2"/>
    </font>
    <font>
      <sz val="10"/>
      <color theme="1"/>
      <name val="Avenir Book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CCCCCC"/>
      </patternFill>
    </fill>
    <fill>
      <patternFill patternType="solid">
        <fgColor theme="0" tint="-0.14999847407452621"/>
        <bgColor rgb="FFD9D9D9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000000"/>
      </right>
      <top/>
      <bottom style="thin">
        <color rgb="FFB7B7B7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7B7B7"/>
      </bottom>
      <diagonal/>
    </border>
    <border>
      <left/>
      <right/>
      <top style="thin">
        <color rgb="FF000000"/>
      </top>
      <bottom style="thin">
        <color rgb="FFB7B7B7"/>
      </bottom>
      <diagonal/>
    </border>
    <border>
      <left/>
      <right style="thin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B7B7B7"/>
      </top>
      <bottom style="thin">
        <color auto="1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9" fontId="0" fillId="0" borderId="0" xfId="2" applyFont="1" applyAlignment="1"/>
    <xf numFmtId="0" fontId="5" fillId="0" borderId="0" xfId="0" applyFont="1" applyAlignment="1"/>
    <xf numFmtId="0" fontId="8" fillId="0" borderId="0" xfId="0" applyFont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5" xfId="0" applyFont="1" applyBorder="1"/>
    <xf numFmtId="0" fontId="8" fillId="0" borderId="7" xfId="0" applyFont="1" applyBorder="1" applyAlignment="1"/>
    <xf numFmtId="0" fontId="8" fillId="0" borderId="8" xfId="0" applyFont="1" applyBorder="1"/>
    <xf numFmtId="0" fontId="5" fillId="0" borderId="0" xfId="0" applyFont="1" applyAlignment="1">
      <alignment vertical="top" wrapText="1"/>
    </xf>
    <xf numFmtId="0" fontId="9" fillId="0" borderId="17" xfId="0" applyFont="1" applyBorder="1" applyAlignment="1">
      <alignment horizontal="right"/>
    </xf>
    <xf numFmtId="43" fontId="9" fillId="3" borderId="13" xfId="0" applyNumberFormat="1" applyFont="1" applyFill="1" applyBorder="1" applyAlignment="1"/>
    <xf numFmtId="43" fontId="9" fillId="3" borderId="14" xfId="0" applyNumberFormat="1" applyFont="1" applyFill="1" applyBorder="1" applyAlignment="1"/>
    <xf numFmtId="164" fontId="8" fillId="0" borderId="0" xfId="0" applyNumberFormat="1" applyFont="1"/>
    <xf numFmtId="0" fontId="8" fillId="0" borderId="10" xfId="0" applyFont="1" applyBorder="1" applyAlignment="1"/>
    <xf numFmtId="0" fontId="8" fillId="3" borderId="12" xfId="0" applyFont="1" applyFill="1" applyBorder="1"/>
    <xf numFmtId="43" fontId="8" fillId="3" borderId="12" xfId="0" applyNumberFormat="1" applyFont="1" applyFill="1" applyBorder="1"/>
    <xf numFmtId="0" fontId="8" fillId="3" borderId="6" xfId="0" applyFont="1" applyFill="1" applyBorder="1" applyAlignment="1"/>
    <xf numFmtId="164" fontId="8" fillId="0" borderId="0" xfId="0" applyNumberFormat="1" applyFont="1" applyAlignment="1"/>
    <xf numFmtId="3" fontId="8" fillId="2" borderId="5" xfId="0" applyNumberFormat="1" applyFont="1" applyFill="1" applyBorder="1" applyAlignment="1">
      <alignment horizontal="right"/>
    </xf>
    <xf numFmtId="1" fontId="8" fillId="2" borderId="5" xfId="0" applyNumberFormat="1" applyFont="1" applyFill="1" applyBorder="1" applyAlignment="1">
      <alignment horizontal="right"/>
    </xf>
    <xf numFmtId="0" fontId="8" fillId="0" borderId="8" xfId="0" applyFont="1" applyBorder="1" applyAlignment="1"/>
    <xf numFmtId="0" fontId="8" fillId="0" borderId="9" xfId="0" applyFont="1" applyBorder="1" applyAlignment="1"/>
    <xf numFmtId="4" fontId="8" fillId="2" borderId="5" xfId="0" applyNumberFormat="1" applyFont="1" applyFill="1" applyBorder="1" applyAlignment="1"/>
    <xf numFmtId="4" fontId="8" fillId="2" borderId="6" xfId="0" applyNumberFormat="1" applyFont="1" applyFill="1" applyBorder="1"/>
    <xf numFmtId="4" fontId="8" fillId="2" borderId="5" xfId="0" applyNumberFormat="1" applyFont="1" applyFill="1" applyBorder="1"/>
    <xf numFmtId="0" fontId="8" fillId="0" borderId="4" xfId="0" applyFont="1" applyBorder="1" applyAlignment="1">
      <alignment wrapText="1"/>
    </xf>
    <xf numFmtId="4" fontId="8" fillId="2" borderId="8" xfId="0" applyNumberFormat="1" applyFont="1" applyFill="1" applyBorder="1"/>
    <xf numFmtId="4" fontId="8" fillId="2" borderId="15" xfId="0" applyNumberFormat="1" applyFont="1" applyFill="1" applyBorder="1"/>
    <xf numFmtId="0" fontId="8" fillId="0" borderId="7" xfId="0" applyFont="1" applyBorder="1" applyAlignment="1">
      <alignment wrapText="1"/>
    </xf>
    <xf numFmtId="4" fontId="8" fillId="2" borderId="9" xfId="0" applyNumberFormat="1" applyFont="1" applyFill="1" applyBorder="1"/>
    <xf numFmtId="0" fontId="7" fillId="0" borderId="7" xfId="0" applyFont="1" applyBorder="1" applyAlignment="1"/>
    <xf numFmtId="4" fontId="7" fillId="2" borderId="8" xfId="0" applyNumberFormat="1" applyFont="1" applyFill="1" applyBorder="1"/>
    <xf numFmtId="4" fontId="7" fillId="2" borderId="9" xfId="0" applyNumberFormat="1" applyFont="1" applyFill="1" applyBorder="1"/>
    <xf numFmtId="0" fontId="6" fillId="4" borderId="1" xfId="0" applyFont="1" applyFill="1" applyBorder="1" applyAlignment="1"/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164" fontId="8" fillId="5" borderId="6" xfId="0" applyNumberFormat="1" applyFont="1" applyFill="1" applyBorder="1" applyAlignment="1">
      <alignment horizontal="right"/>
    </xf>
    <xf numFmtId="0" fontId="6" fillId="4" borderId="3" xfId="0" applyFont="1" applyFill="1" applyBorder="1" applyAlignment="1"/>
    <xf numFmtId="0" fontId="10" fillId="4" borderId="7" xfId="0" applyFont="1" applyFill="1" applyBorder="1" applyAlignment="1"/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4" fontId="8" fillId="0" borderId="11" xfId="0" applyNumberFormat="1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3" fontId="8" fillId="0" borderId="5" xfId="0" applyNumberFormat="1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43" fontId="8" fillId="0" borderId="5" xfId="1" applyFont="1" applyBorder="1" applyAlignment="1" applyProtection="1">
      <protection locked="0"/>
    </xf>
    <xf numFmtId="43" fontId="8" fillId="0" borderId="6" xfId="1" applyFont="1" applyFill="1" applyBorder="1" applyProtection="1">
      <protection locked="0"/>
    </xf>
    <xf numFmtId="43" fontId="8" fillId="0" borderId="5" xfId="1" applyFont="1" applyBorder="1" applyProtection="1">
      <protection locked="0"/>
    </xf>
    <xf numFmtId="43" fontId="8" fillId="0" borderId="6" xfId="1" applyFont="1" applyFill="1" applyBorder="1" applyAlignment="1" applyProtection="1">
      <protection locked="0"/>
    </xf>
    <xf numFmtId="43" fontId="8" fillId="0" borderId="16" xfId="1" applyFont="1" applyBorder="1" applyProtection="1">
      <protection locked="0"/>
    </xf>
    <xf numFmtId="43" fontId="8" fillId="0" borderId="15" xfId="1" applyFont="1" applyFill="1" applyBorder="1" applyProtection="1">
      <protection locked="0"/>
    </xf>
    <xf numFmtId="164" fontId="8" fillId="0" borderId="6" xfId="0" applyNumberFormat="1" applyFont="1" applyFill="1" applyBorder="1" applyAlignment="1" applyProtection="1">
      <alignment horizontal="right"/>
      <protection locked="0"/>
    </xf>
    <xf numFmtId="164" fontId="8" fillId="0" borderId="6" xfId="0" applyNumberFormat="1" applyFont="1" applyBorder="1" applyAlignment="1" applyProtection="1">
      <alignment horizontal="right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3" fontId="8" fillId="0" borderId="5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/>
    <xf numFmtId="43" fontId="5" fillId="0" borderId="24" xfId="1" applyFont="1" applyBorder="1" applyAlignment="1">
      <alignment horizontal="right"/>
    </xf>
    <xf numFmtId="0" fontId="5" fillId="0" borderId="25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494A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346691</xdr:colOff>
      <xdr:row>0</xdr:row>
      <xdr:rowOff>24730</xdr:rowOff>
    </xdr:from>
    <xdr:to>
      <xdr:col>8</xdr:col>
      <xdr:colOff>19538</xdr:colOff>
      <xdr:row>4</xdr:row>
      <xdr:rowOff>146538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548" b="23851"/>
        <a:stretch/>
      </xdr:blipFill>
      <xdr:spPr>
        <a:xfrm>
          <a:off x="9891229" y="24730"/>
          <a:ext cx="2115155" cy="903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showGridLines="0" tabSelected="1" zoomScale="150" zoomScaleNormal="130" zoomScalePageLayoutView="130" workbookViewId="0"/>
  </sheetViews>
  <sheetFormatPr baseColWidth="10" defaultColWidth="14.5" defaultRowHeight="15.75" customHeight="1" x14ac:dyDescent="0.25"/>
  <cols>
    <col min="1" max="1" width="4.1640625" style="4" customWidth="1"/>
    <col min="2" max="2" width="41.83203125" style="4" customWidth="1"/>
    <col min="3" max="3" width="14.5" style="4"/>
    <col min="4" max="4" width="15.1640625" style="4" customWidth="1"/>
    <col min="5" max="5" width="5.1640625" style="4" customWidth="1"/>
    <col min="6" max="6" width="44.5" style="4" customWidth="1"/>
    <col min="7" max="7" width="14.5" style="4"/>
    <col min="8" max="8" width="17.5" style="4" bestFit="1" customWidth="1"/>
    <col min="9" max="16384" width="14.5" style="4"/>
  </cols>
  <sheetData>
    <row r="2" spans="2:9" ht="15.75" customHeight="1" x14ac:dyDescent="0.25">
      <c r="B2" s="67" t="s">
        <v>45</v>
      </c>
      <c r="C2" s="67"/>
      <c r="D2" s="67"/>
    </row>
    <row r="3" spans="2:9" ht="15.75" customHeight="1" x14ac:dyDescent="0.25">
      <c r="B3" s="67"/>
      <c r="C3" s="67"/>
      <c r="D3" s="67"/>
    </row>
    <row r="6" spans="2:9" ht="15.75" customHeight="1" x14ac:dyDescent="0.25">
      <c r="B6" s="36" t="s">
        <v>42</v>
      </c>
      <c r="C6" s="37"/>
      <c r="D6" s="38" t="s">
        <v>0</v>
      </c>
      <c r="E6" s="5"/>
      <c r="F6" s="36" t="s">
        <v>26</v>
      </c>
      <c r="G6" s="37" t="s">
        <v>33</v>
      </c>
      <c r="H6" s="38" t="s">
        <v>32</v>
      </c>
    </row>
    <row r="7" spans="2:9" ht="15.75" customHeight="1" x14ac:dyDescent="0.25">
      <c r="B7" s="6" t="s">
        <v>1</v>
      </c>
      <c r="C7" s="7"/>
      <c r="D7" s="54">
        <v>0.14099999999999999</v>
      </c>
      <c r="E7" s="5"/>
      <c r="F7" s="47" t="s">
        <v>34</v>
      </c>
      <c r="G7" s="48"/>
      <c r="H7" s="49"/>
    </row>
    <row r="8" spans="2:9" ht="15.75" customHeight="1" x14ac:dyDescent="0.25">
      <c r="B8" s="6" t="s">
        <v>2</v>
      </c>
      <c r="C8" s="8"/>
      <c r="D8" s="55">
        <v>0.12</v>
      </c>
      <c r="F8" s="47" t="s">
        <v>34</v>
      </c>
      <c r="G8" s="50"/>
      <c r="H8" s="51"/>
    </row>
    <row r="9" spans="2:9" ht="15.75" customHeight="1" x14ac:dyDescent="0.25">
      <c r="B9" s="6" t="s">
        <v>3</v>
      </c>
      <c r="C9" s="8"/>
      <c r="D9" s="39">
        <f>IFERROR(D8*D7,"")</f>
        <v>1.6919999999999998E-2</v>
      </c>
      <c r="F9" s="47" t="s">
        <v>34</v>
      </c>
      <c r="G9" s="50"/>
      <c r="H9" s="49"/>
    </row>
    <row r="10" spans="2:9" ht="15.75" customHeight="1" x14ac:dyDescent="0.25">
      <c r="B10" s="9" t="s">
        <v>4</v>
      </c>
      <c r="C10" s="10"/>
      <c r="D10" s="56">
        <v>0.04</v>
      </c>
      <c r="F10" s="47" t="s">
        <v>34</v>
      </c>
      <c r="G10" s="50"/>
      <c r="H10" s="49"/>
    </row>
    <row r="11" spans="2:9" ht="15.75" customHeight="1" x14ac:dyDescent="0.25">
      <c r="F11" s="47" t="s">
        <v>34</v>
      </c>
      <c r="G11" s="50"/>
      <c r="H11" s="49"/>
    </row>
    <row r="12" spans="2:9" ht="15.75" customHeight="1" x14ac:dyDescent="0.25">
      <c r="B12" s="36" t="s">
        <v>43</v>
      </c>
      <c r="C12" s="37"/>
      <c r="D12" s="38"/>
      <c r="F12" s="47" t="s">
        <v>34</v>
      </c>
      <c r="G12" s="50"/>
      <c r="H12" s="49"/>
    </row>
    <row r="13" spans="2:9" ht="15.75" customHeight="1" x14ac:dyDescent="0.25">
      <c r="B13" s="58" t="s">
        <v>44</v>
      </c>
      <c r="C13" s="59"/>
      <c r="D13" s="60"/>
      <c r="F13" s="47" t="s">
        <v>34</v>
      </c>
      <c r="G13" s="50"/>
      <c r="H13" s="49"/>
    </row>
    <row r="14" spans="2:9" ht="15.75" customHeight="1" x14ac:dyDescent="0.25">
      <c r="B14" s="61"/>
      <c r="C14" s="62"/>
      <c r="D14" s="63"/>
      <c r="F14" s="47" t="s">
        <v>34</v>
      </c>
      <c r="G14" s="50"/>
      <c r="H14" s="49"/>
    </row>
    <row r="15" spans="2:9" ht="15.75" customHeight="1" x14ac:dyDescent="0.25">
      <c r="B15" s="61"/>
      <c r="C15" s="62"/>
      <c r="D15" s="63"/>
      <c r="F15" s="47" t="s">
        <v>34</v>
      </c>
      <c r="G15" s="50"/>
      <c r="H15" s="49"/>
      <c r="I15" s="5"/>
    </row>
    <row r="16" spans="2:9" ht="15.75" customHeight="1" x14ac:dyDescent="0.25">
      <c r="B16" s="64"/>
      <c r="C16" s="65"/>
      <c r="D16" s="66"/>
      <c r="F16" s="47" t="s">
        <v>34</v>
      </c>
      <c r="G16" s="52"/>
      <c r="H16" s="53"/>
      <c r="I16" s="5"/>
    </row>
    <row r="17" spans="2:9" ht="15.75" customHeight="1" x14ac:dyDescent="0.25">
      <c r="B17" s="11"/>
      <c r="C17" s="11"/>
      <c r="D17" s="11"/>
      <c r="F17" s="12" t="s">
        <v>21</v>
      </c>
      <c r="G17" s="13">
        <f>SUM(G7:G16)</f>
        <v>0</v>
      </c>
      <c r="H17" s="14">
        <f>SUM(H7:H16)</f>
        <v>0</v>
      </c>
      <c r="I17" s="5"/>
    </row>
    <row r="18" spans="2:9" ht="15.75" customHeight="1" x14ac:dyDescent="0.25">
      <c r="D18" s="15"/>
      <c r="I18" s="5"/>
    </row>
    <row r="19" spans="2:9" ht="15.75" customHeight="1" x14ac:dyDescent="0.25">
      <c r="B19" s="36" t="s">
        <v>5</v>
      </c>
      <c r="C19" s="37" t="s">
        <v>35</v>
      </c>
      <c r="D19" s="40"/>
      <c r="F19" s="36" t="s">
        <v>6</v>
      </c>
      <c r="G19" s="37" t="s">
        <v>35</v>
      </c>
      <c r="H19" s="38" t="s">
        <v>22</v>
      </c>
      <c r="I19" s="5"/>
    </row>
    <row r="20" spans="2:9" ht="15.75" customHeight="1" x14ac:dyDescent="0.25">
      <c r="B20" s="16" t="s">
        <v>7</v>
      </c>
      <c r="C20" s="44">
        <v>300</v>
      </c>
      <c r="D20" s="17"/>
      <c r="F20" s="16" t="s">
        <v>36</v>
      </c>
      <c r="G20" s="44"/>
      <c r="H20" s="18">
        <f>G20+SUM(G17:H17)</f>
        <v>0</v>
      </c>
      <c r="I20" s="5"/>
    </row>
    <row r="21" spans="2:9" ht="15.75" customHeight="1" x14ac:dyDescent="0.25">
      <c r="B21" s="6" t="s">
        <v>8</v>
      </c>
      <c r="C21" s="45">
        <v>40</v>
      </c>
      <c r="D21" s="19"/>
      <c r="F21" s="6" t="s">
        <v>8</v>
      </c>
      <c r="G21" s="46"/>
      <c r="H21" s="19"/>
      <c r="I21" s="20"/>
    </row>
    <row r="22" spans="2:9" ht="15.75" customHeight="1" x14ac:dyDescent="0.25">
      <c r="B22" s="6" t="s">
        <v>9</v>
      </c>
      <c r="C22" s="57">
        <v>5</v>
      </c>
      <c r="D22" s="19"/>
      <c r="F22" s="6" t="s">
        <v>9</v>
      </c>
      <c r="G22" s="57">
        <v>5</v>
      </c>
      <c r="H22" s="19"/>
      <c r="I22" s="5"/>
    </row>
    <row r="23" spans="2:9" ht="15.75" customHeight="1" x14ac:dyDescent="0.25">
      <c r="B23" s="6" t="s">
        <v>10</v>
      </c>
      <c r="C23" s="22">
        <f>IFERROR(52-C22,"")</f>
        <v>47</v>
      </c>
      <c r="D23" s="19"/>
      <c r="F23" s="6" t="s">
        <v>10</v>
      </c>
      <c r="G23" s="21">
        <f>IFERROR(52-G22,"")</f>
        <v>47</v>
      </c>
      <c r="H23" s="19"/>
    </row>
    <row r="24" spans="2:9" ht="15.75" customHeight="1" x14ac:dyDescent="0.25">
      <c r="B24" s="6" t="s">
        <v>11</v>
      </c>
      <c r="C24" s="22">
        <f>IFERROR(C21*C23/12,"")</f>
        <v>156.66666666666666</v>
      </c>
      <c r="D24" s="19"/>
      <c r="F24" s="6" t="s">
        <v>12</v>
      </c>
      <c r="G24" s="21">
        <f>IFERROR(G21*G23,"")</f>
        <v>0</v>
      </c>
      <c r="H24" s="19"/>
    </row>
    <row r="25" spans="2:9" ht="15.75" customHeight="1" x14ac:dyDescent="0.25">
      <c r="B25" s="9"/>
      <c r="C25" s="23"/>
      <c r="D25" s="24"/>
      <c r="F25" s="9"/>
      <c r="G25" s="23"/>
      <c r="H25" s="24"/>
    </row>
    <row r="26" spans="2:9" ht="15.75" customHeight="1" x14ac:dyDescent="0.25">
      <c r="B26" s="41"/>
      <c r="C26" s="42" t="s">
        <v>13</v>
      </c>
      <c r="D26" s="43" t="s">
        <v>14</v>
      </c>
      <c r="F26" s="41"/>
      <c r="G26" s="42" t="s">
        <v>15</v>
      </c>
      <c r="H26" s="43" t="s">
        <v>13</v>
      </c>
    </row>
    <row r="27" spans="2:9" ht="15.75" customHeight="1" x14ac:dyDescent="0.25">
      <c r="B27" s="6" t="s">
        <v>16</v>
      </c>
      <c r="C27" s="25">
        <f>IFERROR(C20*C24,0)</f>
        <v>47000</v>
      </c>
      <c r="D27" s="26">
        <f>C27*12</f>
        <v>564000</v>
      </c>
      <c r="F27" s="6" t="s">
        <v>16</v>
      </c>
      <c r="G27" s="25">
        <f>IFERROR( G20/G24,0)</f>
        <v>0</v>
      </c>
      <c r="H27" s="26">
        <f>IFERROR(G27*(G24/12),0)</f>
        <v>0</v>
      </c>
    </row>
    <row r="28" spans="2:9" ht="15.75" customHeight="1" x14ac:dyDescent="0.25">
      <c r="B28" s="6" t="s">
        <v>40</v>
      </c>
      <c r="C28" s="25">
        <f>IFERROR(C20*C24+SUM(G17:H17)/12,0)</f>
        <v>47000</v>
      </c>
      <c r="D28" s="26">
        <f>C28*12</f>
        <v>564000</v>
      </c>
      <c r="F28" s="6" t="s">
        <v>39</v>
      </c>
      <c r="G28" s="25">
        <f>IFERROR( H20/G24,0)</f>
        <v>0</v>
      </c>
      <c r="H28" s="26">
        <f>IFERROR(G28*(G24/12),0)</f>
        <v>0</v>
      </c>
    </row>
    <row r="29" spans="2:9" ht="15.75" customHeight="1" x14ac:dyDescent="0.25">
      <c r="B29" s="6" t="s">
        <v>25</v>
      </c>
      <c r="C29" s="27">
        <f>IFERROR(C27*D7,0)</f>
        <v>6626.9999999999991</v>
      </c>
      <c r="D29" s="26">
        <f>C29*12</f>
        <v>79523.999999999985</v>
      </c>
      <c r="F29" s="6" t="s">
        <v>25</v>
      </c>
      <c r="G29" s="27">
        <f>IFERROR($D$7*G27,0)</f>
        <v>0</v>
      </c>
      <c r="H29" s="26">
        <f>IFERROR(D7*H27,0)</f>
        <v>0</v>
      </c>
    </row>
    <row r="30" spans="2:9" ht="15.75" customHeight="1" x14ac:dyDescent="0.25">
      <c r="B30" s="6" t="s">
        <v>37</v>
      </c>
      <c r="C30" s="27">
        <f>IFERROR(G17/12*D7,0)</f>
        <v>0</v>
      </c>
      <c r="D30" s="26">
        <f>C30*12</f>
        <v>0</v>
      </c>
      <c r="F30" s="6" t="s">
        <v>37</v>
      </c>
      <c r="G30" s="27">
        <f>IFERROR($D$7*G17/G24,0)</f>
        <v>0</v>
      </c>
      <c r="H30" s="26">
        <f>IFERROR(D7*(G17/12),0)</f>
        <v>0</v>
      </c>
    </row>
    <row r="31" spans="2:9" ht="15.75" customHeight="1" x14ac:dyDescent="0.25">
      <c r="B31" s="28" t="s">
        <v>3</v>
      </c>
      <c r="C31" s="27">
        <f>IFERROR(C27*D9,0)</f>
        <v>795.2399999999999</v>
      </c>
      <c r="D31" s="26">
        <f t="shared" ref="D31:D32" si="0">C31*12</f>
        <v>9542.8799999999992</v>
      </c>
      <c r="F31" s="28" t="s">
        <v>3</v>
      </c>
      <c r="G31" s="27">
        <f>IFERROR($D$9*G27,0)</f>
        <v>0</v>
      </c>
      <c r="H31" s="26">
        <f>IFERROR(D9*H27,0)</f>
        <v>0</v>
      </c>
    </row>
    <row r="32" spans="2:9" ht="15.75" customHeight="1" x14ac:dyDescent="0.25">
      <c r="B32" s="9" t="s">
        <v>46</v>
      </c>
      <c r="C32" s="29">
        <f>IFERROR(C27*D10,0)</f>
        <v>1880</v>
      </c>
      <c r="D32" s="30">
        <f t="shared" si="0"/>
        <v>22560</v>
      </c>
      <c r="F32" s="31" t="s">
        <v>46</v>
      </c>
      <c r="G32" s="29">
        <f>IFERROR($D$10*G27,0)</f>
        <v>0</v>
      </c>
      <c r="H32" s="32">
        <f>IFERROR(D10*H27,0)</f>
        <v>0</v>
      </c>
    </row>
    <row r="33" spans="2:8" ht="15.75" customHeight="1" x14ac:dyDescent="0.25">
      <c r="B33" s="33" t="s">
        <v>41</v>
      </c>
      <c r="C33" s="34">
        <f>SUM(C28:C32)</f>
        <v>56302.239999999998</v>
      </c>
      <c r="D33" s="35">
        <f>SUM(D28:D32)</f>
        <v>675626.88</v>
      </c>
      <c r="F33" s="33" t="s">
        <v>38</v>
      </c>
      <c r="G33" s="34">
        <f>SUM(G28:G32)</f>
        <v>0</v>
      </c>
      <c r="H33" s="34">
        <f>SUM(H28:H32)</f>
        <v>0</v>
      </c>
    </row>
    <row r="35" spans="2:8" ht="15.75" customHeight="1" x14ac:dyDescent="0.25">
      <c r="B35" s="68" t="s">
        <v>47</v>
      </c>
      <c r="C35" s="69">
        <f>IFERROR(C33/C24,"-")</f>
        <v>359.37600000000003</v>
      </c>
      <c r="D35" s="70"/>
    </row>
  </sheetData>
  <sheetProtection sheet="1" objects="1" scenarios="1"/>
  <mergeCells count="2">
    <mergeCell ref="B13:D16"/>
    <mergeCell ref="B2:D3"/>
  </mergeCells>
  <pageMargins left="0.7" right="0.7" top="0.75" bottom="0.75" header="0.3" footer="0.3"/>
  <pageSetup paperSize="9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0000-000000000000}">
          <x14:formula1>
            <xm:f>Satser!$B$1:$B$8</xm:f>
          </x14:formula1>
          <xm:sqref>D8</xm:sqref>
        </x14:dataValidation>
        <x14:dataValidation type="list" allowBlank="1" showInputMessage="1" showErrorMessage="1" xr:uid="{00000000-0002-0000-0000-000001000000}">
          <x14:formula1>
            <xm:f>Satser!$A$1:$A$7</xm:f>
          </x14:formula1>
          <xm:sqref>D7</xm:sqref>
        </x14:dataValidation>
        <x14:dataValidation type="list" allowBlank="1" xr:uid="{00000000-0002-0000-0000-000002000000}">
          <x14:formula1>
            <xm:f>Satser!#REF!</xm:f>
          </x14:formula1>
          <xm:sqref>C7</xm:sqref>
        </x14:dataValidation>
        <x14:dataValidation type="list" allowBlank="1" showInputMessage="1" showErrorMessage="1" xr:uid="{00000000-0002-0000-0000-000003000000}">
          <x14:formula1>
            <xm:f>Satser!$D$1:$D$7</xm:f>
          </x14:formula1>
          <xm:sqref>D10</xm:sqref>
        </x14:dataValidation>
        <x14:dataValidation type="list" allowBlank="1" showInputMessage="1" showErrorMessage="1" xr:uid="{00000000-0002-0000-0000-000004000000}">
          <x14:formula1>
            <xm:f>Satser!$E$1:$E$20</xm:f>
          </x14:formula1>
          <xm:sqref>F7:F16</xm:sqref>
        </x14:dataValidation>
        <x14:dataValidation type="list" allowBlank="1" showInputMessage="1" showErrorMessage="1" xr:uid="{00000000-0002-0000-0000-000005000000}">
          <x14:formula1>
            <xm:f>Satser!$C$1:$C$4</xm:f>
          </x14:formula1>
          <xm:sqref>C22 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C6" sqref="C6"/>
    </sheetView>
  </sheetViews>
  <sheetFormatPr baseColWidth="10" defaultColWidth="14.5" defaultRowHeight="15.75" customHeight="1" x14ac:dyDescent="0.15"/>
  <sheetData>
    <row r="1" spans="1:5" ht="15.75" customHeight="1" x14ac:dyDescent="0.15">
      <c r="A1" s="1" t="s">
        <v>17</v>
      </c>
      <c r="B1" s="1" t="s">
        <v>18</v>
      </c>
      <c r="C1" s="1" t="s">
        <v>19</v>
      </c>
      <c r="D1" s="1" t="s">
        <v>23</v>
      </c>
      <c r="E1" s="1" t="s">
        <v>34</v>
      </c>
    </row>
    <row r="2" spans="1:5" ht="15.75" customHeight="1" x14ac:dyDescent="0.15">
      <c r="A2" s="2">
        <v>0.14099999999999999</v>
      </c>
      <c r="B2" s="2">
        <v>0.10199999999999999</v>
      </c>
      <c r="C2" s="1">
        <v>4</v>
      </c>
      <c r="D2" s="3">
        <v>0.02</v>
      </c>
      <c r="E2" t="s">
        <v>28</v>
      </c>
    </row>
    <row r="3" spans="1:5" ht="15.75" customHeight="1" x14ac:dyDescent="0.15">
      <c r="A3" s="2">
        <v>0.106</v>
      </c>
      <c r="B3" s="2">
        <v>0.12</v>
      </c>
      <c r="C3" s="1">
        <v>5</v>
      </c>
      <c r="D3" s="3">
        <v>0.03</v>
      </c>
      <c r="E3" t="s">
        <v>31</v>
      </c>
    </row>
    <row r="4" spans="1:5" ht="15.75" customHeight="1" x14ac:dyDescent="0.15">
      <c r="A4" s="2">
        <v>6.4000000000000001E-2</v>
      </c>
      <c r="B4" s="2">
        <v>0.125</v>
      </c>
      <c r="C4" s="1">
        <v>6</v>
      </c>
      <c r="D4" s="3">
        <v>0.04</v>
      </c>
      <c r="E4" t="s">
        <v>29</v>
      </c>
    </row>
    <row r="5" spans="1:5" ht="15.75" customHeight="1" x14ac:dyDescent="0.15">
      <c r="A5" s="2">
        <v>5.0999999999999997E-2</v>
      </c>
      <c r="B5" s="2">
        <v>0.14299999999999999</v>
      </c>
      <c r="C5" s="1"/>
      <c r="D5" s="3">
        <v>0.05</v>
      </c>
      <c r="E5" t="s">
        <v>24</v>
      </c>
    </row>
    <row r="6" spans="1:5" ht="15.75" customHeight="1" x14ac:dyDescent="0.15">
      <c r="A6" s="2">
        <v>7.9000000000000001E-2</v>
      </c>
      <c r="B6" s="2"/>
      <c r="D6" s="3">
        <v>0.06</v>
      </c>
      <c r="E6" t="s">
        <v>27</v>
      </c>
    </row>
    <row r="7" spans="1:5" ht="15.75" customHeight="1" x14ac:dyDescent="0.15">
      <c r="A7" s="2">
        <v>0</v>
      </c>
      <c r="D7" s="3">
        <v>7.0000000000000007E-2</v>
      </c>
      <c r="E7" t="s">
        <v>20</v>
      </c>
    </row>
    <row r="8" spans="1:5" ht="15.75" customHeight="1" x14ac:dyDescent="0.15">
      <c r="D8" s="3"/>
      <c r="E8" t="s">
        <v>30</v>
      </c>
    </row>
    <row r="9" spans="1:5" ht="15.75" customHeight="1" x14ac:dyDescent="0.15">
      <c r="D9" s="3"/>
    </row>
    <row r="10" spans="1:5" ht="15.75" customHeight="1" x14ac:dyDescent="0.15">
      <c r="D10" s="3"/>
    </row>
    <row r="11" spans="1:5" ht="15.75" customHeight="1" x14ac:dyDescent="0.15">
      <c r="D11" s="3"/>
    </row>
    <row r="12" spans="1:5" ht="15.75" customHeight="1" x14ac:dyDescent="0.15">
      <c r="D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Lønn</vt:lpstr>
      <vt:lpstr>Satser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2021-03-09T12:30:19Z</dcterms:modified>
</cp:coreProperties>
</file>